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680" windowWidth="11415" windowHeight="8835" activeTab="0"/>
  </bookViews>
  <sheets>
    <sheet name="Gauge" sheetId="1" r:id="rId1"/>
    <sheet name="Diameter" sheetId="2" r:id="rId2"/>
  </sheets>
  <definedNames>
    <definedName name="_xlnm.Print_Area" localSheetId="1">'Diameter'!$A$1:$J$22</definedName>
  </definedNames>
  <calcPr fullCalcOnLoad="1"/>
</workbook>
</file>

<file path=xl/sharedStrings.xml><?xml version="1.0" encoding="utf-8"?>
<sst xmlns="http://schemas.openxmlformats.org/spreadsheetml/2006/main" count="88" uniqueCount="36">
  <si>
    <t>Copper Wire Calculator</t>
  </si>
  <si>
    <t>Standard Wire</t>
  </si>
  <si>
    <t>Metric Units</t>
  </si>
  <si>
    <t>English Units</t>
  </si>
  <si>
    <t>Litz Wire</t>
  </si>
  <si>
    <t>Gauge :</t>
  </si>
  <si>
    <t>AWG</t>
  </si>
  <si>
    <t>Individual conductors :</t>
  </si>
  <si>
    <t>Wire diameter =</t>
  </si>
  <si>
    <t>mm</t>
  </si>
  <si>
    <t>in</t>
  </si>
  <si>
    <t>Number of conductors :</t>
  </si>
  <si>
    <t>conductor x-section =</t>
  </si>
  <si>
    <t>mm2</t>
  </si>
  <si>
    <t>in2</t>
  </si>
  <si>
    <t>Aggregate gauge =</t>
  </si>
  <si>
    <t>Length :</t>
  </si>
  <si>
    <t>m</t>
  </si>
  <si>
    <t>ft</t>
  </si>
  <si>
    <t>DCRsingle =</t>
  </si>
  <si>
    <t>ohms</t>
  </si>
  <si>
    <t>dia. of indiv. cond.</t>
  </si>
  <si>
    <t xml:space="preserve">Nom. speaker load : </t>
  </si>
  <si>
    <t>total area of cond.</t>
  </si>
  <si>
    <t>Loss =</t>
  </si>
  <si>
    <t>dB</t>
  </si>
  <si>
    <t>equiv diameter</t>
  </si>
  <si>
    <t>NOTE:</t>
  </si>
  <si>
    <t>When determining losses associated with speaker wires, double the "Length" to account for + and - conductors.</t>
  </si>
  <si>
    <t>Standard Wire" and "Litz Wire" tables are independent; they do no cross reference one another.</t>
  </si>
  <si>
    <t>Page 1 of 2</t>
  </si>
  <si>
    <t>Wire diameter :</t>
  </si>
  <si>
    <t>Gauge =</t>
  </si>
  <si>
    <t>cross section =</t>
  </si>
  <si>
    <t>DCRsingle conductor =</t>
  </si>
  <si>
    <t>Page 2 of 2</t>
  </si>
</sst>
</file>

<file path=xl/styles.xml><?xml version="1.0" encoding="utf-8"?>
<styleSheet xmlns="http://schemas.openxmlformats.org/spreadsheetml/2006/main">
  <numFmts count="69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&quot;US$&quot;#,##0_);\(&quot;US$&quot;#,##0\)"/>
    <numFmt numFmtId="205" formatCode="&quot;US$&quot;#,##0_);[Red]\(&quot;US$&quot;#,##0\)"/>
    <numFmt numFmtId="206" formatCode="&quot;US$&quot;#,##0.00_);\(&quot;US$&quot;#,##0.00\)"/>
    <numFmt numFmtId="207" formatCode="&quot;US$&quot;#,##0.00_);[Red]\(&quot;US$&quot;#,##0.00\)"/>
    <numFmt numFmtId="208" formatCode="#,##0&quot;?.&quot;;\-#,##0&quot;?.&quot;"/>
    <numFmt numFmtId="209" formatCode="#,##0&quot;?.&quot;;[Red]\-#,##0&quot;?.&quot;"/>
    <numFmt numFmtId="210" formatCode="#,##0.00&quot;?.&quot;;\-#,##0.00&quot;?.&quot;"/>
    <numFmt numFmtId="211" formatCode="#,##0.00&quot;?.&quot;;[Red]\-#,##0.00&quot;?.&quot;"/>
    <numFmt numFmtId="212" formatCode="_-* #,##0&quot;?.&quot;_-;\-* #,##0&quot;?.&quot;_-;_-* &quot;-&quot;&quot;?.&quot;_-;_-@_-"/>
    <numFmt numFmtId="213" formatCode="_-* #,##0_?_._-;\-* #,##0_?_._-;_-* &quot;-&quot;_?_._-;_-@_-"/>
    <numFmt numFmtId="214" formatCode="_-* #,##0.00&quot;?.&quot;_-;\-* #,##0.00&quot;?.&quot;_-;_-* &quot;-&quot;??&quot;?.&quot;_-;_-@_-"/>
    <numFmt numFmtId="215" formatCode="_-* #,##0.00_?_._-;\-* #,##0.00_?_._-;_-* &quot;-&quot;??_?_._-;_-@_-"/>
    <numFmt numFmtId="216" formatCode="&quot;?&quot;#,##0_);\(&quot;?&quot;#,##0\)"/>
    <numFmt numFmtId="217" formatCode="&quot;?&quot;#,##0_);[Red]\(&quot;?&quot;#,##0\)"/>
    <numFmt numFmtId="218" formatCode="&quot;?&quot;#,##0.00_);\(&quot;?&quot;#,##0.00\)"/>
    <numFmt numFmtId="219" formatCode="&quot;?&quot;#,##0.00_);[Red]\(&quot;?&quot;#,##0.00\)"/>
    <numFmt numFmtId="220" formatCode="_(&quot;?&quot;* #,##0_);_(&quot;?&quot;* \(#,##0\);_(&quot;?&quot;* &quot;-&quot;_);_(@_)"/>
    <numFmt numFmtId="221" formatCode="_(&quot;?&quot;* #,##0.00_);_(&quot;?&quot;* \(#,##0.00\);_(&quot;?&quot;* &quot;-&quot;??_);_(@_)"/>
    <numFmt numFmtId="222" formatCode="0.00000"/>
    <numFmt numFmtId="223" formatCode="0.0000"/>
    <numFmt numFmtId="224" formatCode="0.000000"/>
  </numFmts>
  <fonts count="8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 style="thick">
        <color indexed="63"/>
      </left>
      <right>
        <color indexed="9"/>
      </right>
      <top>
        <color indexed="9"/>
      </top>
      <bottom>
        <color indexed="9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9"/>
      </left>
      <right>
        <color indexed="9"/>
      </right>
      <top style="thick">
        <color indexed="63"/>
      </top>
      <bottom>
        <color indexed="9"/>
      </bottom>
    </border>
    <border>
      <left>
        <color indexed="9"/>
      </left>
      <right style="thick">
        <color indexed="63"/>
      </right>
      <top style="thick">
        <color indexed="63"/>
      </top>
      <bottom>
        <color indexed="9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9"/>
      </right>
      <top>
        <color indexed="9"/>
      </top>
      <bottom style="thick">
        <color indexed="63"/>
      </bottom>
    </border>
    <border>
      <left>
        <color indexed="9"/>
      </left>
      <right>
        <color indexed="9"/>
      </right>
      <top>
        <color indexed="9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22" fontId="0" fillId="2" borderId="0" xfId="0" applyNumberFormat="1" applyAlignment="1">
      <alignment/>
    </xf>
    <xf numFmtId="223" fontId="0" fillId="2" borderId="0" xfId="0" applyNumberFormat="1" applyAlignment="1">
      <alignment/>
    </xf>
    <xf numFmtId="2" fontId="0" fillId="2" borderId="0" xfId="0" applyNumberFormat="1" applyAlignment="1">
      <alignment/>
    </xf>
    <xf numFmtId="2" fontId="0" fillId="2" borderId="2" xfId="0" applyNumberFormat="1" applyFill="1" applyAlignment="1">
      <alignment/>
    </xf>
    <xf numFmtId="0" fontId="0" fillId="0" borderId="3" xfId="0" applyFont="1" applyFill="1" applyAlignment="1">
      <alignment horizontal="center"/>
    </xf>
    <xf numFmtId="0" fontId="6" fillId="0" borderId="0" xfId="0" applyBorder="1" applyAlignment="1">
      <alignment/>
    </xf>
    <xf numFmtId="0" fontId="0" fillId="0" borderId="3" xfId="0" applyFill="1" applyAlignment="1">
      <alignment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6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4" fillId="2" borderId="7" xfId="0" applyFont="1" applyFill="1" applyBorder="1" applyAlignment="1">
      <alignment horizontal="left"/>
    </xf>
    <xf numFmtId="0" fontId="0" fillId="2" borderId="0" xfId="0" applyAlignment="1">
      <alignment/>
    </xf>
    <xf numFmtId="0" fontId="4" fillId="2" borderId="8" xfId="0" applyFont="1" applyFill="1" applyBorder="1" applyAlignment="1">
      <alignment horizontal="left"/>
    </xf>
    <xf numFmtId="223" fontId="0" fillId="2" borderId="2" xfId="0" applyNumberFormat="1" applyFill="1" applyAlignment="1">
      <alignment/>
    </xf>
    <xf numFmtId="0" fontId="0" fillId="0" borderId="0" xfId="0" applyAlignment="1" applyProtection="1">
      <alignment/>
      <protection locked="0"/>
    </xf>
    <xf numFmtId="0" fontId="0" fillId="2" borderId="9" xfId="0" applyFill="1" applyAlignment="1">
      <alignment/>
    </xf>
    <xf numFmtId="224" fontId="0" fillId="2" borderId="2" xfId="0" applyNumberFormat="1" applyFill="1" applyAlignment="1">
      <alignment/>
    </xf>
    <xf numFmtId="0" fontId="0" fillId="0" borderId="9" xfId="0" applyFill="1" applyAlignment="1" applyProtection="1">
      <alignment/>
      <protection locked="0"/>
    </xf>
    <xf numFmtId="0" fontId="0" fillId="2" borderId="0" xfId="0" applyAlignment="1">
      <alignment/>
    </xf>
    <xf numFmtId="0" fontId="0" fillId="2" borderId="2" xfId="0" applyFill="1" applyAlignment="1">
      <alignment/>
    </xf>
    <xf numFmtId="0" fontId="0" fillId="2" borderId="1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2" borderId="11" xfId="0" applyFill="1" applyAlignment="1">
      <alignment/>
    </xf>
    <xf numFmtId="0" fontId="0" fillId="2" borderId="12" xfId="0" applyFill="1" applyAlignment="1">
      <alignment/>
    </xf>
    <xf numFmtId="0" fontId="0" fillId="2" borderId="13" xfId="0" applyFill="1" applyAlignment="1">
      <alignment/>
    </xf>
    <xf numFmtId="0" fontId="0" fillId="0" borderId="10" xfId="0" applyFill="1" applyAlignment="1" applyProtection="1">
      <alignment/>
      <protection locked="0"/>
    </xf>
    <xf numFmtId="224" fontId="0" fillId="2" borderId="0" xfId="0" applyNumberFormat="1" applyAlignment="1">
      <alignment/>
    </xf>
    <xf numFmtId="0" fontId="4" fillId="2" borderId="7" xfId="0" applyFill="1" applyBorder="1" applyAlignment="1">
      <alignment/>
    </xf>
    <xf numFmtId="0" fontId="4" fillId="2" borderId="14" xfId="0" applyFill="1" applyBorder="1" applyAlignment="1">
      <alignment/>
    </xf>
    <xf numFmtId="0" fontId="4" fillId="2" borderId="8" xfId="0" applyFill="1" applyBorder="1" applyAlignment="1">
      <alignment/>
    </xf>
    <xf numFmtId="0" fontId="0" fillId="2" borderId="15" xfId="0" applyFill="1" applyAlignment="1">
      <alignment/>
    </xf>
    <xf numFmtId="0" fontId="0" fillId="2" borderId="16" xfId="0" applyFill="1" applyAlignment="1">
      <alignment/>
    </xf>
    <xf numFmtId="0" fontId="4" fillId="2" borderId="17" xfId="0" applyFont="1" applyFill="1" applyBorder="1" applyAlignment="1">
      <alignment horizontal="left"/>
    </xf>
    <xf numFmtId="0" fontId="0" fillId="2" borderId="18" xfId="0" applyFill="1" applyAlignment="1">
      <alignment/>
    </xf>
    <xf numFmtId="0" fontId="0" fillId="2" borderId="19" xfId="0" applyFill="1" applyAlignment="1">
      <alignment/>
    </xf>
    <xf numFmtId="2" fontId="0" fillId="2" borderId="18" xfId="0" applyNumberFormat="1" applyFill="1" applyAlignment="1">
      <alignment/>
    </xf>
    <xf numFmtId="0" fontId="4" fillId="2" borderId="14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1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Comma" xfId="21"/>
    <cellStyle name="Percent" xfId="22"/>
    <cellStyle name="Total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I3" sqref="I3"/>
    </sheetView>
  </sheetViews>
  <sheetFormatPr defaultColWidth="9.140625" defaultRowHeight="12.75"/>
  <cols>
    <col min="1" max="1" width="21.28125" style="0" customWidth="1"/>
    <col min="3" max="3" width="5.28125" style="0" customWidth="1"/>
    <col min="4" max="4" width="8.8515625" style="0" customWidth="1"/>
    <col min="5" max="5" width="5.421875" style="0" customWidth="1"/>
    <col min="6" max="6" width="3.00390625" style="0" customWidth="1"/>
    <col min="7" max="7" width="22.8515625" style="0" customWidth="1"/>
    <col min="8" max="8" width="6.7109375" style="0" customWidth="1"/>
    <col min="9" max="9" width="5.421875" style="0" customWidth="1"/>
  </cols>
  <sheetData>
    <row r="1" spans="1:6" ht="26.25">
      <c r="A1" s="41" t="s">
        <v>0</v>
      </c>
      <c r="B1" s="41"/>
      <c r="C1" s="41"/>
      <c r="D1" s="41"/>
      <c r="E1" s="41"/>
      <c r="F1" s="41"/>
    </row>
    <row r="2" spans="1:7" ht="15">
      <c r="A2" s="6" t="s">
        <v>1</v>
      </c>
      <c r="B2" s="5" t="s">
        <v>2</v>
      </c>
      <c r="C2" s="11"/>
      <c r="D2" s="5" t="s">
        <v>3</v>
      </c>
      <c r="E2" s="11"/>
      <c r="G2" s="6" t="s">
        <v>4</v>
      </c>
    </row>
    <row r="3" spans="1:9" ht="15.75">
      <c r="A3" s="8" t="s">
        <v>5</v>
      </c>
      <c r="B3" s="29">
        <v>13</v>
      </c>
      <c r="C3" s="24" t="s">
        <v>6</v>
      </c>
      <c r="D3" s="29">
        <v>30</v>
      </c>
      <c r="E3" s="26" t="s">
        <v>6</v>
      </c>
      <c r="G3" s="31" t="s">
        <v>7</v>
      </c>
      <c r="H3" s="21">
        <v>30</v>
      </c>
      <c r="I3" s="34" t="s">
        <v>6</v>
      </c>
    </row>
    <row r="4" spans="1:9" ht="15.75">
      <c r="A4" s="9" t="s">
        <v>8</v>
      </c>
      <c r="B4" s="30">
        <f>(11.68402337)/(1.1229283027^(B3+3))</f>
        <v>1.827931712907819</v>
      </c>
      <c r="C4" s="15" t="s">
        <v>9</v>
      </c>
      <c r="D4" s="30">
        <f>(0.46)/(1.1229283027^(D3+3))</f>
        <v>0.010026304837971442</v>
      </c>
      <c r="E4" s="27" t="s">
        <v>10</v>
      </c>
      <c r="G4" s="32" t="s">
        <v>11</v>
      </c>
      <c r="H4" s="25">
        <v>28</v>
      </c>
      <c r="I4" s="35"/>
    </row>
    <row r="5" spans="1:9" ht="15.75">
      <c r="A5" s="9" t="s">
        <v>12</v>
      </c>
      <c r="B5" s="2">
        <f>(PI()*(B4/2)^2)</f>
        <v>2.6242778594731124</v>
      </c>
      <c r="C5" s="15" t="s">
        <v>13</v>
      </c>
      <c r="D5" s="30">
        <f>(PI()*(D4/2)^2)</f>
        <v>7.89535552203096E-05</v>
      </c>
      <c r="E5" s="27" t="s">
        <v>14</v>
      </c>
      <c r="G5" s="33" t="s">
        <v>15</v>
      </c>
      <c r="H5" s="4">
        <f>(LN(11.68402337/H9)/(LN(1.1229283027)))-3</f>
        <v>15.629595408390966</v>
      </c>
      <c r="I5" s="28" t="s">
        <v>6</v>
      </c>
    </row>
    <row r="6" spans="1:5" ht="15.75">
      <c r="A6" s="9" t="s">
        <v>16</v>
      </c>
      <c r="B6" s="18">
        <v>40</v>
      </c>
      <c r="C6" s="15" t="s">
        <v>17</v>
      </c>
      <c r="D6" s="18">
        <v>10</v>
      </c>
      <c r="E6" s="27" t="s">
        <v>18</v>
      </c>
    </row>
    <row r="7" spans="1:9" ht="15.75">
      <c r="A7" s="9" t="s">
        <v>19</v>
      </c>
      <c r="B7" s="2">
        <f>(0.0175*B6)/B5</f>
        <v>0.2667400471612187</v>
      </c>
      <c r="C7" s="15" t="s">
        <v>20</v>
      </c>
      <c r="D7" s="2">
        <f>(0.0000082677052*D6)/(D5)</f>
        <v>1.047160596749576</v>
      </c>
      <c r="E7" s="27" t="s">
        <v>20</v>
      </c>
      <c r="G7" s="13" t="s">
        <v>21</v>
      </c>
      <c r="H7" s="13">
        <f>(11.68402337)/(1.1229283027^(H3+3))</f>
        <v>0.25466865226435303</v>
      </c>
      <c r="I7" s="13" t="s">
        <v>9</v>
      </c>
    </row>
    <row r="8" spans="1:9" ht="15.75">
      <c r="A8" s="9" t="s">
        <v>22</v>
      </c>
      <c r="B8" s="18">
        <v>8</v>
      </c>
      <c r="C8" s="15" t="s">
        <v>20</v>
      </c>
      <c r="D8" s="18">
        <v>8</v>
      </c>
      <c r="E8" s="27" t="s">
        <v>20</v>
      </c>
      <c r="G8" s="13" t="s">
        <v>23</v>
      </c>
      <c r="H8" s="13">
        <f>H4*(PI()*(H7/2)^2)</f>
        <v>1.426260624719838</v>
      </c>
      <c r="I8" s="13" t="s">
        <v>13</v>
      </c>
    </row>
    <row r="9" spans="1:9" ht="15.75">
      <c r="A9" s="36" t="s">
        <v>24</v>
      </c>
      <c r="B9" s="39">
        <f>20*LOG10(1-(B7/(B7+B8)))</f>
        <v>-0.28488588374967233</v>
      </c>
      <c r="C9" s="37" t="s">
        <v>25</v>
      </c>
      <c r="D9" s="39">
        <f>20*LOG10(1-(D7/(D7+D8)))</f>
        <v>-1.0684462516683153</v>
      </c>
      <c r="E9" s="38" t="s">
        <v>25</v>
      </c>
      <c r="G9" s="13" t="s">
        <v>26</v>
      </c>
      <c r="H9" s="13">
        <f>SQRT((4*H8)/PI())</f>
        <v>1.3475798412309288</v>
      </c>
      <c r="I9" s="13" t="s">
        <v>9</v>
      </c>
    </row>
    <row r="13" spans="1:9" ht="24" customHeight="1">
      <c r="A13" s="12" t="s">
        <v>27</v>
      </c>
      <c r="B13" s="42" t="s">
        <v>28</v>
      </c>
      <c r="C13" s="42"/>
      <c r="D13" s="42"/>
      <c r="E13" s="42"/>
      <c r="F13" s="42"/>
      <c r="G13" s="42"/>
      <c r="H13" s="42"/>
      <c r="I13" s="42"/>
    </row>
    <row r="15" spans="2:9" ht="24" customHeight="1">
      <c r="B15" s="43" t="s">
        <v>29</v>
      </c>
      <c r="C15" s="43"/>
      <c r="D15" s="43"/>
      <c r="E15" s="43"/>
      <c r="F15" s="43"/>
      <c r="G15" s="43"/>
      <c r="H15" s="43"/>
      <c r="I15" s="43"/>
    </row>
    <row r="21" ht="12.75">
      <c r="I21" t="s">
        <v>30</v>
      </c>
    </row>
  </sheetData>
  <sheetProtection sheet="1" objects="1" scenarios="1"/>
  <mergeCells count="3">
    <mergeCell ref="A1:F1"/>
    <mergeCell ref="B13:I13"/>
    <mergeCell ref="B15:I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SheetLayoutView="75" workbookViewId="0" topLeftCell="A1">
      <selection activeCell="C3" sqref="C3"/>
    </sheetView>
  </sheetViews>
  <sheetFormatPr defaultColWidth="9.140625" defaultRowHeight="12.75"/>
  <cols>
    <col min="1" max="1" width="19.421875" style="0" customWidth="1"/>
    <col min="2" max="2" width="8.421875" style="0" customWidth="1"/>
    <col min="3" max="3" width="5.00390625" style="0" customWidth="1"/>
    <col min="4" max="4" width="9.00390625" style="0" customWidth="1"/>
    <col min="5" max="5" width="5.00390625" style="0" customWidth="1"/>
    <col min="6" max="6" width="4.140625" style="0" customWidth="1"/>
    <col min="7" max="7" width="22.57421875" style="0" customWidth="1"/>
    <col min="8" max="8" width="6.7109375" style="0" customWidth="1"/>
    <col min="9" max="9" width="5.00390625" style="0" customWidth="1"/>
  </cols>
  <sheetData>
    <row r="1" spans="1:6" ht="26.25">
      <c r="A1" s="41" t="s">
        <v>0</v>
      </c>
      <c r="B1" s="41"/>
      <c r="C1" s="41"/>
      <c r="D1" s="41"/>
      <c r="E1" s="41"/>
      <c r="F1" s="41"/>
    </row>
    <row r="2" spans="1:7" ht="15">
      <c r="A2" s="6" t="s">
        <v>1</v>
      </c>
      <c r="B2" s="5" t="s">
        <v>2</v>
      </c>
      <c r="C2" s="7"/>
      <c r="D2" s="5" t="s">
        <v>3</v>
      </c>
      <c r="E2" s="7"/>
      <c r="G2" s="6" t="s">
        <v>4</v>
      </c>
    </row>
    <row r="3" spans="1:9" ht="15.75">
      <c r="A3" s="8" t="s">
        <v>31</v>
      </c>
      <c r="B3" s="29">
        <v>1.4</v>
      </c>
      <c r="C3" s="24" t="s">
        <v>9</v>
      </c>
      <c r="D3" s="29">
        <v>0.064088</v>
      </c>
      <c r="E3" s="26" t="s">
        <v>10</v>
      </c>
      <c r="G3" s="31" t="s">
        <v>7</v>
      </c>
      <c r="H3" s="21">
        <v>36</v>
      </c>
      <c r="I3" s="34" t="s">
        <v>6</v>
      </c>
    </row>
    <row r="4" spans="1:9" ht="15.75">
      <c r="A4" s="9" t="s">
        <v>32</v>
      </c>
      <c r="B4" s="3">
        <f>(LN(11.68402337/B3)/(LN(1.1229283027)))-3</f>
        <v>15.300442230971445</v>
      </c>
      <c r="C4" s="15" t="s">
        <v>6</v>
      </c>
      <c r="D4" s="3">
        <f>(LN(0.46/D3)/(LN(1.1229283027)))-3</f>
        <v>13.9999331786915</v>
      </c>
      <c r="E4" s="27" t="s">
        <v>6</v>
      </c>
      <c r="G4" s="32" t="s">
        <v>11</v>
      </c>
      <c r="H4" s="25">
        <v>1670</v>
      </c>
      <c r="I4" s="35"/>
    </row>
    <row r="5" spans="1:9" ht="15.75">
      <c r="A5" s="9" t="s">
        <v>33</v>
      </c>
      <c r="B5" s="2">
        <f>(PI()*(B3/2)^2)</f>
        <v>1.5393804002589984</v>
      </c>
      <c r="C5" s="15" t="s">
        <v>13</v>
      </c>
      <c r="D5" s="1">
        <f>(PI()*(D3/2)^2)</f>
        <v>0.003225843684311835</v>
      </c>
      <c r="E5" s="27" t="s">
        <v>14</v>
      </c>
      <c r="G5" s="33" t="s">
        <v>15</v>
      </c>
      <c r="H5" s="4">
        <f>(LN(11.68402337/H9)/(LN(1.1229283027)))-3</f>
        <v>3.998146317524319</v>
      </c>
      <c r="I5" s="28" t="s">
        <v>6</v>
      </c>
    </row>
    <row r="6" spans="1:5" ht="15.75">
      <c r="A6" s="9" t="s">
        <v>16</v>
      </c>
      <c r="B6" s="18">
        <v>40</v>
      </c>
      <c r="C6" s="15" t="s">
        <v>17</v>
      </c>
      <c r="D6" s="18">
        <v>10</v>
      </c>
      <c r="E6" s="27" t="s">
        <v>18</v>
      </c>
    </row>
    <row r="7" spans="1:9" ht="15.75">
      <c r="A7" s="9" t="s">
        <v>34</v>
      </c>
      <c r="B7" s="2">
        <f>(0.0175*B6)/B5</f>
        <v>0.4547284088339868</v>
      </c>
      <c r="C7" s="15" t="s">
        <v>20</v>
      </c>
      <c r="D7" s="2">
        <f>(0.0000082677052*D6)/(D5)</f>
        <v>0.025629590299765994</v>
      </c>
      <c r="E7" s="27" t="s">
        <v>20</v>
      </c>
      <c r="G7" s="13" t="s">
        <v>21</v>
      </c>
      <c r="H7" s="13">
        <f>(11.68402337)/(1.1229283027^(H3+3))</f>
        <v>0.12701743006095803</v>
      </c>
      <c r="I7" s="13" t="s">
        <v>9</v>
      </c>
    </row>
    <row r="8" spans="1:9" ht="15.75">
      <c r="A8" s="40" t="s">
        <v>22</v>
      </c>
      <c r="B8" s="25">
        <v>8</v>
      </c>
      <c r="C8" s="22" t="s">
        <v>20</v>
      </c>
      <c r="D8" s="25">
        <v>8</v>
      </c>
      <c r="E8" s="35" t="s">
        <v>20</v>
      </c>
      <c r="G8" s="13" t="s">
        <v>23</v>
      </c>
      <c r="H8" s="13">
        <f>H4*(PI()*(H7/2)^2)</f>
        <v>21.160844478969658</v>
      </c>
      <c r="I8" s="13" t="s">
        <v>13</v>
      </c>
    </row>
    <row r="9" spans="1:9" ht="15.75">
      <c r="A9" s="16" t="s">
        <v>24</v>
      </c>
      <c r="B9" s="4">
        <f>20*LOG10(1-(B7/(B7+B8)))</f>
        <v>-0.48019348656153155</v>
      </c>
      <c r="C9" s="23" t="s">
        <v>25</v>
      </c>
      <c r="D9" s="4">
        <f>20*LOG10(1-(D7/(D7+D8)))</f>
        <v>-0.027782494454255187</v>
      </c>
      <c r="E9" s="28" t="s">
        <v>25</v>
      </c>
      <c r="G9" s="13" t="s">
        <v>26</v>
      </c>
      <c r="H9" s="13">
        <f>SQRT((4*H8)/PI())</f>
        <v>5.190647742875152</v>
      </c>
      <c r="I9" s="13" t="s">
        <v>9</v>
      </c>
    </row>
    <row r="10" ht="15.75">
      <c r="A10" s="10"/>
    </row>
    <row r="11" spans="1:5" ht="15.75">
      <c r="A11" s="14" t="s">
        <v>5</v>
      </c>
      <c r="B11" s="21">
        <v>14</v>
      </c>
      <c r="C11" s="19" t="s">
        <v>6</v>
      </c>
      <c r="D11" s="21">
        <v>14</v>
      </c>
      <c r="E11" s="34" t="s">
        <v>6</v>
      </c>
    </row>
    <row r="12" spans="1:5" ht="15.75">
      <c r="A12" s="16" t="s">
        <v>8</v>
      </c>
      <c r="B12" s="17">
        <f>(11.68402337)/(1.1229283027^(B11+3))</f>
        <v>1.6278258447246259</v>
      </c>
      <c r="C12" s="23" t="s">
        <v>9</v>
      </c>
      <c r="D12" s="20">
        <f>(0.46)/(1.1229283027^(D11+3))</f>
        <v>0.06408750349609477</v>
      </c>
      <c r="E12" s="28" t="s">
        <v>10</v>
      </c>
    </row>
    <row r="15" spans="1:9" ht="24" customHeight="1">
      <c r="A15" s="12" t="s">
        <v>27</v>
      </c>
      <c r="B15" s="42" t="s">
        <v>28</v>
      </c>
      <c r="C15" s="42"/>
      <c r="D15" s="42"/>
      <c r="E15" s="42"/>
      <c r="F15" s="42"/>
      <c r="G15" s="42"/>
      <c r="H15" s="42"/>
      <c r="I15" s="42"/>
    </row>
    <row r="17" spans="2:9" ht="24" customHeight="1">
      <c r="B17" s="43" t="s">
        <v>29</v>
      </c>
      <c r="C17" s="43"/>
      <c r="D17" s="43"/>
      <c r="E17" s="43"/>
      <c r="F17" s="43"/>
      <c r="G17" s="43"/>
      <c r="H17" s="43"/>
      <c r="I17" s="43"/>
    </row>
    <row r="21" ht="12.75">
      <c r="I21" t="s">
        <v>35</v>
      </c>
    </row>
  </sheetData>
  <sheetProtection sheet="1" objects="1" scenarios="1"/>
  <mergeCells count="3">
    <mergeCell ref="A1:F1"/>
    <mergeCell ref="B15:I15"/>
    <mergeCell ref="B17:I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Dick Korporaal</cp:lastModifiedBy>
  <dcterms:created xsi:type="dcterms:W3CDTF">1999-11-11T14:18:04Z</dcterms:created>
  <dcterms:modified xsi:type="dcterms:W3CDTF">2001-05-30T08:11:03Z</dcterms:modified>
  <cp:category/>
  <cp:version/>
  <cp:contentType/>
  <cp:contentStatus/>
</cp:coreProperties>
</file>